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lusterbio26.sharepoint.com/sites/CLUSTER-BIO/Documents partages/CLUSTER BIO/Salons/France/Grand public/Marjolaine/2026/"/>
    </mc:Choice>
  </mc:AlternateContent>
  <xr:revisionPtr revIDLastSave="30" documentId="8_{EC8838C3-4FA4-493D-9A79-2C7D99B8C7C7}" xr6:coauthVersionLast="47" xr6:coauthVersionMax="47" xr10:uidLastSave="{B156BEBE-E210-4A4F-B1BE-6161123FA008}"/>
  <bookViews>
    <workbookView xWindow="-24120" yWindow="-120" windowWidth="24240" windowHeight="13020" xr2:uid="{C875AEF4-44FD-4A76-AABD-E6158089BF32}"/>
  </bookViews>
  <sheets>
    <sheet name="STAND 5M2" sheetId="2" r:id="rId1"/>
    <sheet name="STAND 7,5M2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1" l="1"/>
  <c r="D20" i="1"/>
  <c r="D18" i="1"/>
  <c r="D21" i="2"/>
  <c r="D20" i="2"/>
  <c r="D18" i="2"/>
  <c r="D32" i="2" l="1"/>
  <c r="D30" i="2"/>
  <c r="D30" i="1"/>
  <c r="D32" i="1"/>
  <c r="D31" i="2" l="1"/>
  <c r="D31" i="1"/>
  <c r="D35" i="2" l="1"/>
  <c r="D36" i="2" s="1"/>
  <c r="D19" i="2" a="1"/>
  <c r="D19" i="2" s="1"/>
  <c r="C17" i="2"/>
  <c r="D17" i="2" s="1"/>
  <c r="C16" i="2"/>
  <c r="C10" i="2"/>
  <c r="D16" i="2" s="1"/>
  <c r="C9" i="2"/>
  <c r="C11" i="2" s="1"/>
  <c r="D35" i="1"/>
  <c r="D36" i="1" s="1"/>
  <c r="D19" i="1" a="1"/>
  <c r="D19" i="1" s="1"/>
  <c r="D17" i="1"/>
  <c r="C10" i="1"/>
  <c r="D16" i="1" s="1"/>
  <c r="C9" i="1"/>
  <c r="C11" i="1" s="1"/>
  <c r="D24" i="1" l="1"/>
  <c r="D25" i="1" s="1"/>
  <c r="D38" i="1" s="1"/>
  <c r="D24" i="2"/>
  <c r="D25" i="2" s="1"/>
  <c r="D3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<sst xmlns="http://schemas.openxmlformats.org/spreadsheetml/2006/main" count="74" uniqueCount="36">
  <si>
    <t xml:space="preserve">SALON MARJOLAINE DU 7 AU 11 NOVEMBRE 2025 </t>
  </si>
  <si>
    <t>STAND</t>
  </si>
  <si>
    <t>Profil participant</t>
  </si>
  <si>
    <t>Transformateur Alimentaire</t>
  </si>
  <si>
    <t>J'ai participé à l'édition 2025 et je m'inscris avant le 20 mai 2026</t>
  </si>
  <si>
    <t>NON</t>
  </si>
  <si>
    <t xml:space="preserve">Pour info : m2 prix unitaire ( tarif départ ) </t>
  </si>
  <si>
    <t xml:space="preserve">Pour info : m2 prix unitaire remisé si éligible (voir B7) </t>
  </si>
  <si>
    <t xml:space="preserve">Vous êtes éligible au tarif suivant </t>
  </si>
  <si>
    <t>Frais de gestion du Cluster ( 10 jours ) PEC 50%</t>
  </si>
  <si>
    <t>CHARGES VARIABLES</t>
  </si>
  <si>
    <t>QUANTITE</t>
  </si>
  <si>
    <t>TOTAL</t>
  </si>
  <si>
    <t xml:space="preserve">M2 souhaités </t>
  </si>
  <si>
    <t>Frais de gestion 70 euros/M2</t>
  </si>
  <si>
    <t xml:space="preserve">Parking ( place ) </t>
  </si>
  <si>
    <t>1 angle (selon dispo)</t>
  </si>
  <si>
    <t>OUI</t>
  </si>
  <si>
    <t xml:space="preserve">Table(s) (1,15 m x 0,60 m) </t>
  </si>
  <si>
    <t>Chaise</t>
  </si>
  <si>
    <t>Comptoir</t>
  </si>
  <si>
    <t xml:space="preserve">TOTAL  CV ( SANS AIDE REGION ) </t>
  </si>
  <si>
    <t xml:space="preserve">TOTAL  CV ( INCLUANT PEC REGION AURA DE 50% ) </t>
  </si>
  <si>
    <t xml:space="preserve">CHARGES FIXES </t>
  </si>
  <si>
    <t>TOTAL STAND GROUPE</t>
  </si>
  <si>
    <t xml:space="preserve">PAR EXPOSANT </t>
  </si>
  <si>
    <t xml:space="preserve">Frais de sélection </t>
  </si>
  <si>
    <t>Signalétique bandeau</t>
  </si>
  <si>
    <t>Forfait d'inscription</t>
  </si>
  <si>
    <t xml:space="preserve">TOTAL CF ( SANS AIDE REGION ) </t>
  </si>
  <si>
    <t xml:space="preserve">TOTAL CF ( INCLUANT PEC REGION AURA DE 50% ) </t>
  </si>
  <si>
    <t>TOTAL CV + CF</t>
  </si>
  <si>
    <t>Electricité (6 KW intermittent - 230V - monophasé - 4 prises 16A)</t>
  </si>
  <si>
    <t xml:space="preserve">à vérifier </t>
  </si>
  <si>
    <t>Producteur</t>
  </si>
  <si>
    <t>REMPLIR SEULEMENT LES ZONES EN ROUGE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</si>
</sst>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sz val="11"/>
      <color theme="1"/>
      <name val="Aptos"/>
      <family val="2"/>
    </font>
    <font>
      <sz val="16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indexed="64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theme="2" tint="-0.499984740745262"/>
      </right>
      <top/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n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theme="2" tint="-0.499984740745262"/>
      </bottom>
      <diagonal/>
    </border>
    <border>
      <left/>
      <right/>
      <top style="thin">
        <color indexed="64"/>
      </top>
      <bottom style="thin">
        <color theme="2" tint="-0.499984740745262"/>
      </bottom>
      <diagonal/>
    </border>
    <border>
      <left/>
      <right style="thin">
        <color indexed="64"/>
      </right>
      <top style="thin">
        <color indexed="64"/>
      </top>
      <bottom style="thin">
        <color theme="2" tint="-0.499984740745262"/>
      </bottom>
      <diagonal/>
    </border>
    <border>
      <left style="thin">
        <color indexed="64"/>
      </left>
      <right/>
      <top style="thin">
        <color theme="2" tint="-0.499984740745262"/>
      </top>
      <bottom/>
      <diagonal/>
    </border>
    <border>
      <left/>
      <right style="thin">
        <color indexed="64"/>
      </right>
      <top style="thin">
        <color theme="2" tint="-0.499984740745262"/>
      </top>
      <bottom/>
      <diagonal/>
    </border>
    <border>
      <left style="thin">
        <color indexed="64"/>
      </left>
      <right/>
      <top/>
      <bottom style="thin">
        <color theme="2" tint="-0.499984740745262"/>
      </bottom>
      <diagonal/>
    </border>
    <border>
      <left/>
      <right style="thin">
        <color indexed="64"/>
      </right>
      <top/>
      <bottom style="thin">
        <color theme="2" tint="-0.499984740745262"/>
      </bottom>
      <diagonal/>
    </border>
    <border>
      <left style="thin">
        <color indexed="64"/>
      </left>
      <right/>
      <top style="thin">
        <color theme="2" tint="-0.499984740745262"/>
      </top>
      <bottom style="thin">
        <color indexed="64"/>
      </bottom>
      <diagonal/>
    </border>
    <border>
      <left/>
      <right/>
      <top style="thin">
        <color theme="2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theme="2" tint="-0.499984740745262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4" xfId="0" applyBorder="1"/>
    <xf numFmtId="0" fontId="3" fillId="0" borderId="5" xfId="0" applyFont="1" applyBorder="1" applyAlignment="1">
      <alignment horizontal="right"/>
    </xf>
    <xf numFmtId="0" fontId="0" fillId="0" borderId="6" xfId="0" applyBorder="1"/>
    <xf numFmtId="0" fontId="3" fillId="0" borderId="7" xfId="0" applyFont="1" applyBorder="1" applyAlignment="1">
      <alignment horizontal="right"/>
    </xf>
    <xf numFmtId="0" fontId="0" fillId="0" borderId="8" xfId="0" applyBorder="1" applyAlignment="1">
      <alignment horizontal="left"/>
    </xf>
    <xf numFmtId="2" fontId="0" fillId="0" borderId="9" xfId="0" applyNumberFormat="1" applyBorder="1" applyAlignment="1">
      <alignment horizontal="right"/>
    </xf>
    <xf numFmtId="2" fontId="0" fillId="0" borderId="0" xfId="0" applyNumberFormat="1"/>
    <xf numFmtId="0" fontId="0" fillId="0" borderId="10" xfId="0" applyBorder="1" applyAlignment="1">
      <alignment horizontal="left"/>
    </xf>
    <xf numFmtId="2" fontId="0" fillId="0" borderId="11" xfId="0" applyNumberFormat="1" applyBorder="1" applyAlignment="1">
      <alignment horizontal="right"/>
    </xf>
    <xf numFmtId="0" fontId="0" fillId="0" borderId="12" xfId="0" applyBorder="1"/>
    <xf numFmtId="2" fontId="0" fillId="0" borderId="13" xfId="0" applyNumberFormat="1" applyBorder="1" applyAlignment="1">
      <alignment horizontal="right"/>
    </xf>
    <xf numFmtId="2" fontId="0" fillId="0" borderId="0" xfId="0" applyNumberFormat="1" applyAlignment="1">
      <alignment horizontal="right"/>
    </xf>
    <xf numFmtId="0" fontId="1" fillId="0" borderId="14" xfId="0" applyFont="1" applyBorder="1"/>
    <xf numFmtId="2" fontId="1" fillId="0" borderId="15" xfId="0" applyNumberFormat="1" applyFont="1" applyBorder="1" applyAlignment="1">
      <alignment horizontal="right"/>
    </xf>
    <xf numFmtId="2" fontId="1" fillId="0" borderId="16" xfId="0" applyNumberFormat="1" applyFont="1" applyBorder="1" applyAlignment="1">
      <alignment horizontal="right"/>
    </xf>
    <xf numFmtId="0" fontId="0" fillId="0" borderId="17" xfId="0" applyBorder="1"/>
    <xf numFmtId="2" fontId="1" fillId="0" borderId="0" xfId="0" applyNumberFormat="1" applyFont="1" applyAlignment="1">
      <alignment horizontal="right"/>
    </xf>
    <xf numFmtId="2" fontId="1" fillId="0" borderId="18" xfId="0" applyNumberFormat="1" applyFont="1" applyBorder="1" applyAlignment="1">
      <alignment horizontal="right"/>
    </xf>
    <xf numFmtId="2" fontId="0" fillId="0" borderId="18" xfId="0" applyNumberFormat="1" applyBorder="1"/>
    <xf numFmtId="2" fontId="3" fillId="0" borderId="0" xfId="0" applyNumberFormat="1" applyFont="1"/>
    <xf numFmtId="2" fontId="3" fillId="0" borderId="0" xfId="0" applyNumberFormat="1" applyFont="1" applyAlignment="1">
      <alignment horizontal="right"/>
    </xf>
    <xf numFmtId="0" fontId="1" fillId="3" borderId="4" xfId="0" applyFont="1" applyFill="1" applyBorder="1"/>
    <xf numFmtId="2" fontId="0" fillId="3" borderId="19" xfId="0" applyNumberFormat="1" applyFill="1" applyBorder="1"/>
    <xf numFmtId="2" fontId="1" fillId="3" borderId="5" xfId="0" applyNumberFormat="1" applyFont="1" applyFill="1" applyBorder="1"/>
    <xf numFmtId="0" fontId="1" fillId="3" borderId="6" xfId="0" applyFont="1" applyFill="1" applyBorder="1"/>
    <xf numFmtId="2" fontId="0" fillId="3" borderId="20" xfId="0" applyNumberFormat="1" applyFill="1" applyBorder="1"/>
    <xf numFmtId="2" fontId="1" fillId="3" borderId="7" xfId="0" applyNumberFormat="1" applyFont="1" applyFill="1" applyBorder="1"/>
    <xf numFmtId="0" fontId="1" fillId="0" borderId="21" xfId="0" applyFont="1" applyBorder="1"/>
    <xf numFmtId="2" fontId="1" fillId="0" borderId="22" xfId="0" applyNumberFormat="1" applyFont="1" applyBorder="1" applyAlignment="1">
      <alignment horizontal="right"/>
    </xf>
    <xf numFmtId="2" fontId="1" fillId="0" borderId="23" xfId="0" applyNumberFormat="1" applyFont="1" applyBorder="1" applyAlignment="1">
      <alignment horizontal="right"/>
    </xf>
    <xf numFmtId="0" fontId="0" fillId="0" borderId="10" xfId="0" applyBorder="1"/>
    <xf numFmtId="2" fontId="0" fillId="0" borderId="11" xfId="0" applyNumberFormat="1" applyBorder="1"/>
    <xf numFmtId="0" fontId="0" fillId="0" borderId="11" xfId="0" applyBorder="1"/>
    <xf numFmtId="2" fontId="0" fillId="0" borderId="11" xfId="0" applyNumberFormat="1" applyBorder="1" applyAlignment="1">
      <alignment horizontal="center"/>
    </xf>
    <xf numFmtId="0" fontId="1" fillId="3" borderId="24" xfId="0" applyFont="1" applyFill="1" applyBorder="1"/>
    <xf numFmtId="2" fontId="1" fillId="3" borderId="19" xfId="0" applyNumberFormat="1" applyFont="1" applyFill="1" applyBorder="1"/>
    <xf numFmtId="2" fontId="1" fillId="3" borderId="25" xfId="0" applyNumberFormat="1" applyFont="1" applyFill="1" applyBorder="1"/>
    <xf numFmtId="0" fontId="1" fillId="3" borderId="26" xfId="0" applyFont="1" applyFill="1" applyBorder="1"/>
    <xf numFmtId="2" fontId="0" fillId="3" borderId="27" xfId="0" applyNumberFormat="1" applyFill="1" applyBorder="1"/>
    <xf numFmtId="0" fontId="1" fillId="4" borderId="28" xfId="0" applyFont="1" applyFill="1" applyBorder="1"/>
    <xf numFmtId="2" fontId="0" fillId="4" borderId="29" xfId="0" applyNumberFormat="1" applyFill="1" applyBorder="1"/>
    <xf numFmtId="2" fontId="1" fillId="4" borderId="30" xfId="0" applyNumberFormat="1" applyFont="1" applyFill="1" applyBorder="1"/>
    <xf numFmtId="0" fontId="4" fillId="0" borderId="0" xfId="0" applyFont="1" applyAlignment="1">
      <alignment vertical="center"/>
    </xf>
    <xf numFmtId="0" fontId="0" fillId="0" borderId="14" xfId="0" applyBorder="1"/>
    <xf numFmtId="0" fontId="0" fillId="0" borderId="16" xfId="0" applyBorder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5" fillId="5" borderId="20" xfId="0" applyFont="1" applyFill="1" applyBorder="1" applyAlignment="1">
      <alignment horizontal="center" vertical="center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EF15B-EE58-4C43-89F6-AA67A922E32A}">
  <dimension ref="A1:E45"/>
  <sheetViews>
    <sheetView tabSelected="1" workbookViewId="0">
      <selection activeCell="E24" sqref="E24"/>
    </sheetView>
  </sheetViews>
  <sheetFormatPr baseColWidth="10" defaultRowHeight="15" x14ac:dyDescent="0.25"/>
  <cols>
    <col min="1" max="1" width="3.5703125" style="49" customWidth="1"/>
    <col min="2" max="2" width="60.42578125" customWidth="1"/>
    <col min="3" max="3" width="32.7109375" customWidth="1"/>
    <col min="4" max="4" width="23.7109375" customWidth="1"/>
    <col min="5" max="5" width="19.85546875" customWidth="1"/>
  </cols>
  <sheetData>
    <row r="1" spans="2:4" ht="28.5" customHeight="1" x14ac:dyDescent="0.25">
      <c r="B1" s="50" t="s">
        <v>35</v>
      </c>
      <c r="C1" s="50"/>
      <c r="D1" s="50"/>
    </row>
    <row r="2" spans="2:4" ht="24" x14ac:dyDescent="0.4">
      <c r="B2" s="46" t="s">
        <v>0</v>
      </c>
      <c r="C2" s="47"/>
      <c r="D2" s="48"/>
    </row>
    <row r="4" spans="2:4" x14ac:dyDescent="0.25">
      <c r="B4" s="44" t="s">
        <v>1</v>
      </c>
      <c r="C4" s="45">
        <v>5</v>
      </c>
    </row>
    <row r="6" spans="2:4" x14ac:dyDescent="0.25">
      <c r="B6" s="1" t="s">
        <v>2</v>
      </c>
      <c r="C6" s="2" t="s">
        <v>3</v>
      </c>
    </row>
    <row r="7" spans="2:4" x14ac:dyDescent="0.25">
      <c r="B7" s="3" t="s">
        <v>4</v>
      </c>
      <c r="C7" s="4" t="s">
        <v>5</v>
      </c>
    </row>
    <row r="8" spans="2:4" x14ac:dyDescent="0.25">
      <c r="B8" s="49"/>
      <c r="C8" s="49"/>
    </row>
    <row r="9" spans="2:4" x14ac:dyDescent="0.25">
      <c r="B9" s="5" t="s">
        <v>6</v>
      </c>
      <c r="C9" s="6">
        <f>_xlfn.IFS(C6="Artisan",206,C6="Société",309,C6="Transformateur alimentaire",273,C6="Producteur",160)</f>
        <v>273</v>
      </c>
      <c r="D9" s="7"/>
    </row>
    <row r="10" spans="2:4" x14ac:dyDescent="0.25">
      <c r="B10" s="8" t="s">
        <v>7</v>
      </c>
      <c r="C10" s="9">
        <f>_xlfn.IFS(C6="Artisan",187,C6="Société",281,C6="Transformateur alimentaire",253,C6="Producteur",148)</f>
        <v>253</v>
      </c>
      <c r="D10" s="7"/>
    </row>
    <row r="11" spans="2:4" x14ac:dyDescent="0.25">
      <c r="B11" s="8" t="s">
        <v>8</v>
      </c>
      <c r="C11" s="9">
        <f>IF(C7="OUI",C10,C9)</f>
        <v>273</v>
      </c>
      <c r="D11" s="7"/>
    </row>
    <row r="12" spans="2:4" x14ac:dyDescent="0.25">
      <c r="B12" s="10" t="s">
        <v>9</v>
      </c>
      <c r="C12" s="11">
        <v>70</v>
      </c>
      <c r="D12" s="12"/>
    </row>
    <row r="13" spans="2:4" x14ac:dyDescent="0.25">
      <c r="C13" s="12"/>
      <c r="D13" s="12"/>
    </row>
    <row r="14" spans="2:4" x14ac:dyDescent="0.25">
      <c r="B14" s="13" t="s">
        <v>10</v>
      </c>
      <c r="C14" s="14" t="s">
        <v>11</v>
      </c>
      <c r="D14" s="15" t="s">
        <v>12</v>
      </c>
    </row>
    <row r="15" spans="2:4" x14ac:dyDescent="0.25">
      <c r="B15" s="16"/>
      <c r="C15" s="17"/>
      <c r="D15" s="18"/>
    </row>
    <row r="16" spans="2:4" x14ac:dyDescent="0.25">
      <c r="B16" s="16" t="s">
        <v>13</v>
      </c>
      <c r="C16" s="7">
        <f>C4</f>
        <v>5</v>
      </c>
      <c r="D16" s="19">
        <f>C10*C16</f>
        <v>1265</v>
      </c>
    </row>
    <row r="17" spans="2:5" x14ac:dyDescent="0.25">
      <c r="B17" s="16" t="s">
        <v>14</v>
      </c>
      <c r="C17" s="7">
        <f>C4</f>
        <v>5</v>
      </c>
      <c r="D17" s="19">
        <f>C17*C12</f>
        <v>350</v>
      </c>
    </row>
    <row r="18" spans="2:5" x14ac:dyDescent="0.25">
      <c r="B18" s="16" t="s">
        <v>15</v>
      </c>
      <c r="C18" s="20">
        <v>1</v>
      </c>
      <c r="D18" s="19">
        <f>C18*85</f>
        <v>85</v>
      </c>
    </row>
    <row r="19" spans="2:5" x14ac:dyDescent="0.25">
      <c r="B19" s="16" t="s">
        <v>16</v>
      </c>
      <c r="C19" s="21" t="s">
        <v>17</v>
      </c>
      <c r="D19" s="19" cm="1">
        <f t="array" ref="D19">_xlfn.IFS(C6="Artisan",315,C6="Société",425,C6="Transformateur alimentaire",425,C6="Producteur",225)</f>
        <v>425</v>
      </c>
    </row>
    <row r="20" spans="2:5" x14ac:dyDescent="0.25">
      <c r="B20" s="16" t="s">
        <v>18</v>
      </c>
      <c r="C20" s="20">
        <v>1</v>
      </c>
      <c r="D20" s="19">
        <f>C20*68</f>
        <v>68</v>
      </c>
    </row>
    <row r="21" spans="2:5" x14ac:dyDescent="0.25">
      <c r="B21" s="16" t="s">
        <v>19</v>
      </c>
      <c r="C21" s="20">
        <v>1</v>
      </c>
      <c r="D21" s="19">
        <f>C21*28</f>
        <v>28</v>
      </c>
    </row>
    <row r="22" spans="2:5" x14ac:dyDescent="0.25">
      <c r="B22" s="16" t="s">
        <v>20</v>
      </c>
      <c r="C22" s="17"/>
      <c r="D22" s="18"/>
      <c r="E22" s="51" t="s">
        <v>33</v>
      </c>
    </row>
    <row r="23" spans="2:5" x14ac:dyDescent="0.25">
      <c r="B23" s="16"/>
      <c r="C23" s="20"/>
      <c r="D23" s="19"/>
    </row>
    <row r="24" spans="2:5" x14ac:dyDescent="0.25">
      <c r="B24" s="22" t="s">
        <v>21</v>
      </c>
      <c r="C24" s="23"/>
      <c r="D24" s="24">
        <f>IF(C19="OUI",D16+D18++D17+D19+D20+D21+D22,D16+D17+D18+D20+D21+D22)</f>
        <v>2221</v>
      </c>
    </row>
    <row r="25" spans="2:5" x14ac:dyDescent="0.25">
      <c r="B25" s="25" t="s">
        <v>22</v>
      </c>
      <c r="C25" s="26"/>
      <c r="D25" s="27">
        <f>D24/2</f>
        <v>1110.5</v>
      </c>
    </row>
    <row r="26" spans="2:5" x14ac:dyDescent="0.25">
      <c r="C26" s="7"/>
      <c r="D26" s="7"/>
    </row>
    <row r="27" spans="2:5" x14ac:dyDescent="0.25">
      <c r="B27" s="28" t="s">
        <v>23</v>
      </c>
      <c r="C27" s="29" t="s">
        <v>24</v>
      </c>
      <c r="D27" s="30" t="s">
        <v>25</v>
      </c>
    </row>
    <row r="28" spans="2:5" x14ac:dyDescent="0.25">
      <c r="B28" s="31"/>
      <c r="C28" s="7"/>
      <c r="D28" s="32"/>
    </row>
    <row r="29" spans="2:5" x14ac:dyDescent="0.25">
      <c r="B29" s="31" t="s">
        <v>26</v>
      </c>
      <c r="C29" s="12"/>
      <c r="D29" s="9">
        <v>132</v>
      </c>
    </row>
    <row r="30" spans="2:5" x14ac:dyDescent="0.25">
      <c r="B30" s="31" t="s">
        <v>27</v>
      </c>
      <c r="C30" s="12">
        <v>441</v>
      </c>
      <c r="D30" s="9">
        <f>14.7*5</f>
        <v>73.5</v>
      </c>
      <c r="E30" s="51" t="s">
        <v>33</v>
      </c>
    </row>
    <row r="31" spans="2:5" x14ac:dyDescent="0.25">
      <c r="B31" s="31" t="s">
        <v>32</v>
      </c>
      <c r="C31" s="12">
        <v>390.62</v>
      </c>
      <c r="D31" s="9">
        <f>13*5</f>
        <v>65</v>
      </c>
      <c r="E31" s="51"/>
    </row>
    <row r="32" spans="2:5" x14ac:dyDescent="0.25">
      <c r="B32" s="31" t="s">
        <v>28</v>
      </c>
      <c r="C32" s="12">
        <v>394</v>
      </c>
      <c r="D32" s="9">
        <f>13.2*5</f>
        <v>66</v>
      </c>
      <c r="E32" s="51" t="s">
        <v>33</v>
      </c>
    </row>
    <row r="33" spans="2:4" x14ac:dyDescent="0.25">
      <c r="B33" s="31"/>
      <c r="D33" s="33"/>
    </row>
    <row r="34" spans="2:4" x14ac:dyDescent="0.25">
      <c r="B34" s="31"/>
      <c r="C34" s="7"/>
      <c r="D34" s="34"/>
    </row>
    <row r="35" spans="2:4" x14ac:dyDescent="0.25">
      <c r="B35" s="35" t="s">
        <v>29</v>
      </c>
      <c r="C35" s="36"/>
      <c r="D35" s="37">
        <f>SUM(D29,D30,D31,D32)</f>
        <v>336.5</v>
      </c>
    </row>
    <row r="36" spans="2:4" x14ac:dyDescent="0.25">
      <c r="B36" s="38" t="s">
        <v>30</v>
      </c>
      <c r="C36" s="26"/>
      <c r="D36" s="39">
        <f>D35/2</f>
        <v>168.25</v>
      </c>
    </row>
    <row r="37" spans="2:4" x14ac:dyDescent="0.25">
      <c r="B37" s="31"/>
      <c r="C37" s="7"/>
      <c r="D37" s="32"/>
    </row>
    <row r="38" spans="2:4" x14ac:dyDescent="0.25">
      <c r="B38" s="40" t="s">
        <v>31</v>
      </c>
      <c r="C38" s="41"/>
      <c r="D38" s="42">
        <f>SUM(D25,D36)</f>
        <v>1278.75</v>
      </c>
    </row>
    <row r="39" spans="2:4" x14ac:dyDescent="0.25">
      <c r="C39" s="7"/>
      <c r="D39" s="7"/>
    </row>
    <row r="40" spans="2:4" x14ac:dyDescent="0.25">
      <c r="C40" s="7"/>
      <c r="D40" s="7"/>
    </row>
    <row r="41" spans="2:4" x14ac:dyDescent="0.25">
      <c r="B41" s="43"/>
      <c r="C41" s="7"/>
      <c r="D41" s="7"/>
    </row>
    <row r="42" spans="2:4" x14ac:dyDescent="0.25">
      <c r="B42" s="43"/>
      <c r="C42" s="7"/>
      <c r="D42" s="7"/>
    </row>
    <row r="43" spans="2:4" x14ac:dyDescent="0.25">
      <c r="B43" s="43"/>
      <c r="C43" s="7"/>
      <c r="D43" s="7"/>
    </row>
    <row r="44" spans="2:4" x14ac:dyDescent="0.25">
      <c r="B44" s="43"/>
    </row>
    <row r="45" spans="2:4" x14ac:dyDescent="0.25">
      <c r="B45" s="43"/>
    </row>
  </sheetData>
  <mergeCells count="4">
    <mergeCell ref="B2:D2"/>
    <mergeCell ref="B8:C8"/>
    <mergeCell ref="B1:D1"/>
    <mergeCell ref="A1:A1048576"/>
  </mergeCells>
  <dataValidations count="2">
    <dataValidation type="list" allowBlank="1" showInputMessage="1" showErrorMessage="1" sqref="C6" xr:uid="{27D6774D-1559-4B6A-88E1-892F9C7419B5}">
      <formula1>"Artisan,Société,Producteur,Transformateur Alimentaire"</formula1>
    </dataValidation>
    <dataValidation type="list" allowBlank="1" showInputMessage="1" showErrorMessage="1" sqref="C7 C19" xr:uid="{27D20C25-A105-4660-A723-FE2C4B4E5674}">
      <formula1>"OUI,NON"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B679C-901A-4A07-815D-5E9D429D371D}">
  <dimension ref="A1:E45"/>
  <sheetViews>
    <sheetView workbookViewId="0">
      <selection activeCell="E32" sqref="E32"/>
    </sheetView>
  </sheetViews>
  <sheetFormatPr baseColWidth="10" defaultRowHeight="15" x14ac:dyDescent="0.25"/>
  <cols>
    <col min="1" max="1" width="3.42578125" style="49" customWidth="1"/>
    <col min="2" max="2" width="63.42578125" customWidth="1"/>
    <col min="3" max="3" width="32.7109375" customWidth="1"/>
    <col min="4" max="4" width="23.7109375" customWidth="1"/>
    <col min="5" max="5" width="17.28515625" customWidth="1"/>
  </cols>
  <sheetData>
    <row r="1" spans="2:4" ht="29.25" customHeight="1" x14ac:dyDescent="0.25">
      <c r="B1" s="50" t="s">
        <v>35</v>
      </c>
      <c r="C1" s="50"/>
      <c r="D1" s="50"/>
    </row>
    <row r="2" spans="2:4" ht="24" x14ac:dyDescent="0.4">
      <c r="B2" s="46" t="s">
        <v>0</v>
      </c>
      <c r="C2" s="47"/>
      <c r="D2" s="48"/>
    </row>
    <row r="4" spans="2:4" x14ac:dyDescent="0.25">
      <c r="B4" s="44" t="s">
        <v>1</v>
      </c>
      <c r="C4" s="45">
        <v>7.5</v>
      </c>
    </row>
    <row r="6" spans="2:4" x14ac:dyDescent="0.25">
      <c r="B6" s="1" t="s">
        <v>2</v>
      </c>
      <c r="C6" s="2" t="s">
        <v>34</v>
      </c>
    </row>
    <row r="7" spans="2:4" x14ac:dyDescent="0.25">
      <c r="B7" s="3" t="s">
        <v>4</v>
      </c>
      <c r="C7" s="4" t="s">
        <v>17</v>
      </c>
    </row>
    <row r="8" spans="2:4" x14ac:dyDescent="0.25">
      <c r="B8" s="49"/>
      <c r="C8" s="49"/>
    </row>
    <row r="9" spans="2:4" x14ac:dyDescent="0.25">
      <c r="B9" s="5" t="s">
        <v>6</v>
      </c>
      <c r="C9" s="6">
        <f>_xlfn.IFS(C6="Artisan",206,C6="Société",309,C6="Transformateur alimentaire",273,C6="Producteur",160)</f>
        <v>160</v>
      </c>
      <c r="D9" s="7"/>
    </row>
    <row r="10" spans="2:4" x14ac:dyDescent="0.25">
      <c r="B10" s="8" t="s">
        <v>7</v>
      </c>
      <c r="C10" s="9">
        <f>_xlfn.IFS(C6="Artisan",187,C6="Société",281,C6="Transformateur alimentaire",253,C6="Producteur",148)</f>
        <v>148</v>
      </c>
      <c r="D10" s="7"/>
    </row>
    <row r="11" spans="2:4" x14ac:dyDescent="0.25">
      <c r="B11" s="8" t="s">
        <v>8</v>
      </c>
      <c r="C11" s="9">
        <f>IF(C7="OUI",C10,C9)</f>
        <v>148</v>
      </c>
      <c r="D11" s="7"/>
    </row>
    <row r="12" spans="2:4" x14ac:dyDescent="0.25">
      <c r="B12" s="10" t="s">
        <v>9</v>
      </c>
      <c r="C12" s="11">
        <v>70</v>
      </c>
      <c r="D12" s="12"/>
    </row>
    <row r="13" spans="2:4" x14ac:dyDescent="0.25">
      <c r="C13" s="12"/>
      <c r="D13" s="12"/>
    </row>
    <row r="14" spans="2:4" x14ac:dyDescent="0.25">
      <c r="B14" s="13" t="s">
        <v>10</v>
      </c>
      <c r="C14" s="14" t="s">
        <v>11</v>
      </c>
      <c r="D14" s="15" t="s">
        <v>12</v>
      </c>
    </row>
    <row r="15" spans="2:4" x14ac:dyDescent="0.25">
      <c r="B15" s="16"/>
      <c r="C15" s="17"/>
      <c r="D15" s="18"/>
    </row>
    <row r="16" spans="2:4" x14ac:dyDescent="0.25">
      <c r="B16" s="16" t="s">
        <v>13</v>
      </c>
      <c r="C16" s="7">
        <v>7.5</v>
      </c>
      <c r="D16" s="19">
        <f>C10*C16</f>
        <v>1110</v>
      </c>
    </row>
    <row r="17" spans="2:5" x14ac:dyDescent="0.25">
      <c r="B17" s="16" t="s">
        <v>14</v>
      </c>
      <c r="C17" s="7">
        <v>7.5</v>
      </c>
      <c r="D17" s="19">
        <f>C17*C12</f>
        <v>525</v>
      </c>
    </row>
    <row r="18" spans="2:5" x14ac:dyDescent="0.25">
      <c r="B18" s="16" t="s">
        <v>15</v>
      </c>
      <c r="C18" s="20">
        <v>1</v>
      </c>
      <c r="D18" s="19">
        <f>C18*85</f>
        <v>85</v>
      </c>
    </row>
    <row r="19" spans="2:5" x14ac:dyDescent="0.25">
      <c r="B19" s="16" t="s">
        <v>16</v>
      </c>
      <c r="C19" s="21" t="s">
        <v>17</v>
      </c>
      <c r="D19" s="19" cm="1">
        <f t="array" ref="D19">_xlfn.IFS(C6="Artisan",315,C6="Société",425,C6="Transformateur alimentaire",425,C6="Producteur",225)</f>
        <v>225</v>
      </c>
    </row>
    <row r="20" spans="2:5" x14ac:dyDescent="0.25">
      <c r="B20" s="16" t="s">
        <v>18</v>
      </c>
      <c r="C20" s="20">
        <v>0</v>
      </c>
      <c r="D20" s="19">
        <f>C20*68</f>
        <v>0</v>
      </c>
    </row>
    <row r="21" spans="2:5" x14ac:dyDescent="0.25">
      <c r="B21" s="16" t="s">
        <v>19</v>
      </c>
      <c r="C21" s="20">
        <v>0</v>
      </c>
      <c r="D21" s="19">
        <f>C21*28</f>
        <v>0</v>
      </c>
    </row>
    <row r="22" spans="2:5" x14ac:dyDescent="0.25">
      <c r="B22" s="16" t="s">
        <v>20</v>
      </c>
      <c r="C22" s="20"/>
      <c r="D22" s="19"/>
      <c r="E22" s="51" t="s">
        <v>33</v>
      </c>
    </row>
    <row r="23" spans="2:5" x14ac:dyDescent="0.25">
      <c r="B23" s="16"/>
      <c r="C23" s="20"/>
      <c r="D23" s="19"/>
    </row>
    <row r="24" spans="2:5" x14ac:dyDescent="0.25">
      <c r="B24" s="22" t="s">
        <v>21</v>
      </c>
      <c r="C24" s="23"/>
      <c r="D24" s="24">
        <f>IF(C19="OUI",D16+D18++D17+D19+D20+D21+D22,D16+D17+D18+D20+D21+D22)</f>
        <v>1945</v>
      </c>
    </row>
    <row r="25" spans="2:5" x14ac:dyDescent="0.25">
      <c r="B25" s="25" t="s">
        <v>22</v>
      </c>
      <c r="C25" s="26"/>
      <c r="D25" s="27">
        <f>D24/2</f>
        <v>972.5</v>
      </c>
    </row>
    <row r="26" spans="2:5" x14ac:dyDescent="0.25">
      <c r="C26" s="7"/>
      <c r="D26" s="7"/>
    </row>
    <row r="27" spans="2:5" x14ac:dyDescent="0.25">
      <c r="B27" s="28" t="s">
        <v>23</v>
      </c>
      <c r="C27" s="29" t="s">
        <v>24</v>
      </c>
      <c r="D27" s="30" t="s">
        <v>25</v>
      </c>
    </row>
    <row r="28" spans="2:5" x14ac:dyDescent="0.25">
      <c r="B28" s="31"/>
      <c r="C28" s="7"/>
      <c r="D28" s="32"/>
    </row>
    <row r="29" spans="2:5" x14ac:dyDescent="0.25">
      <c r="B29" s="31" t="s">
        <v>26</v>
      </c>
      <c r="C29" s="12"/>
      <c r="D29" s="9">
        <v>132</v>
      </c>
    </row>
    <row r="30" spans="2:5" x14ac:dyDescent="0.25">
      <c r="B30" s="31" t="s">
        <v>27</v>
      </c>
      <c r="C30" s="12">
        <v>441</v>
      </c>
      <c r="D30" s="9">
        <f>14.7*7.5</f>
        <v>110.25</v>
      </c>
      <c r="E30" s="51" t="s">
        <v>33</v>
      </c>
    </row>
    <row r="31" spans="2:5" x14ac:dyDescent="0.25">
      <c r="B31" s="31" t="s">
        <v>32</v>
      </c>
      <c r="C31" s="12">
        <v>390.62</v>
      </c>
      <c r="D31" s="9">
        <f>13*7.5</f>
        <v>97.5</v>
      </c>
    </row>
    <row r="32" spans="2:5" x14ac:dyDescent="0.25">
      <c r="B32" s="31" t="s">
        <v>28</v>
      </c>
      <c r="C32" s="12">
        <v>394</v>
      </c>
      <c r="D32" s="9">
        <f>13.2*7.5</f>
        <v>99</v>
      </c>
      <c r="E32" s="51" t="s">
        <v>33</v>
      </c>
    </row>
    <row r="33" spans="2:4" x14ac:dyDescent="0.25">
      <c r="B33" s="31"/>
      <c r="D33" s="33"/>
    </row>
    <row r="34" spans="2:4" x14ac:dyDescent="0.25">
      <c r="B34" s="31"/>
      <c r="C34" s="7"/>
      <c r="D34" s="34"/>
    </row>
    <row r="35" spans="2:4" x14ac:dyDescent="0.25">
      <c r="B35" s="35" t="s">
        <v>29</v>
      </c>
      <c r="C35" s="36"/>
      <c r="D35" s="37">
        <f>SUM(D29,D30,D31,D32)</f>
        <v>438.75</v>
      </c>
    </row>
    <row r="36" spans="2:4" x14ac:dyDescent="0.25">
      <c r="B36" s="38" t="s">
        <v>30</v>
      </c>
      <c r="C36" s="26"/>
      <c r="D36" s="39">
        <f>D35/2</f>
        <v>219.375</v>
      </c>
    </row>
    <row r="37" spans="2:4" x14ac:dyDescent="0.25">
      <c r="B37" s="31"/>
      <c r="C37" s="7"/>
      <c r="D37" s="32"/>
    </row>
    <row r="38" spans="2:4" x14ac:dyDescent="0.25">
      <c r="B38" s="40" t="s">
        <v>31</v>
      </c>
      <c r="C38" s="41"/>
      <c r="D38" s="42">
        <f>SUM(D25,D36)</f>
        <v>1191.875</v>
      </c>
    </row>
    <row r="39" spans="2:4" x14ac:dyDescent="0.25">
      <c r="C39" s="7"/>
      <c r="D39" s="7"/>
    </row>
    <row r="40" spans="2:4" x14ac:dyDescent="0.25">
      <c r="C40" s="7"/>
      <c r="D40" s="7"/>
    </row>
    <row r="41" spans="2:4" x14ac:dyDescent="0.25">
      <c r="B41" s="43"/>
      <c r="C41" s="7"/>
      <c r="D41" s="7"/>
    </row>
    <row r="42" spans="2:4" x14ac:dyDescent="0.25">
      <c r="B42" s="43"/>
      <c r="C42" s="7"/>
      <c r="D42" s="7"/>
    </row>
    <row r="43" spans="2:4" x14ac:dyDescent="0.25">
      <c r="B43" s="43"/>
      <c r="C43" s="7"/>
      <c r="D43" s="7"/>
    </row>
    <row r="44" spans="2:4" x14ac:dyDescent="0.25">
      <c r="B44" s="43"/>
    </row>
    <row r="45" spans="2:4" x14ac:dyDescent="0.25">
      <c r="B45" s="43"/>
    </row>
  </sheetData>
  <mergeCells count="4">
    <mergeCell ref="B2:D2"/>
    <mergeCell ref="B8:C8"/>
    <mergeCell ref="B1:D1"/>
    <mergeCell ref="A1:A1048576"/>
  </mergeCells>
  <dataValidations count="2">
    <dataValidation type="list" allowBlank="1" showInputMessage="1" showErrorMessage="1" sqref="C7 C19" xr:uid="{38AB3E7D-93B0-4A36-94AF-EDB7C0C11FED}">
      <formula1>"OUI,NON"</formula1>
    </dataValidation>
    <dataValidation type="list" allowBlank="1" showInputMessage="1" showErrorMessage="1" sqref="C6" xr:uid="{1083C798-3F5D-4F60-9505-1D97603FB557}">
      <formula1>"Artisan,Société,Producteur,Transformateur Alimentaire"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c83e68-7405-4eb0-ac22-dc2aa77e801d">
      <Terms xmlns="http://schemas.microsoft.com/office/infopath/2007/PartnerControls"/>
    </lcf76f155ced4ddcb4097134ff3c332f>
    <TaxCatchAll xmlns="2b16cfc6-284a-4513-b455-8fbae24855a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55D5806D89C4B8807E82E92B0E4DA" ma:contentTypeVersion="13" ma:contentTypeDescription="Crée un document." ma:contentTypeScope="" ma:versionID="c50ff2017d418437841365a39952a710">
  <xsd:schema xmlns:xsd="http://www.w3.org/2001/XMLSchema" xmlns:xs="http://www.w3.org/2001/XMLSchema" xmlns:p="http://schemas.microsoft.com/office/2006/metadata/properties" xmlns:ns2="51c83e68-7405-4eb0-ac22-dc2aa77e801d" xmlns:ns3="2b16cfc6-284a-4513-b455-8fbae24855ab" targetNamespace="http://schemas.microsoft.com/office/2006/metadata/properties" ma:root="true" ma:fieldsID="165e42b763b44f710eb436610963c4f9" ns2:_="" ns3:_="">
    <xsd:import namespace="51c83e68-7405-4eb0-ac22-dc2aa77e801d"/>
    <xsd:import namespace="2b16cfc6-284a-4513-b455-8fbae24855ab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c83e68-7405-4eb0-ac22-dc2aa77e801d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Balises d’images" ma:readOnly="false" ma:fieldId="{5cf76f15-5ced-4ddc-b409-7134ff3c332f}" ma:taxonomyMulti="true" ma:sspId="eaede81a-7fa7-4e74-8e36-3dc99ebc9c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6cfc6-284a-4513-b455-8fbae24855ab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8f44d68c-b22e-43e6-88b0-6be8526d6a87}" ma:internalName="TaxCatchAll" ma:showField="CatchAllData" ma:web="2b16cfc6-284a-4513-b455-8fbae24855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946846D-F4CF-4AB1-9DEC-AEDBB1D56EAF}">
  <ds:schemaRefs>
    <ds:schemaRef ds:uri="http://schemas.microsoft.com/office/2006/metadata/properties"/>
    <ds:schemaRef ds:uri="http://schemas.microsoft.com/office/infopath/2007/PartnerControls"/>
    <ds:schemaRef ds:uri="51c83e68-7405-4eb0-ac22-dc2aa77e801d"/>
    <ds:schemaRef ds:uri="2b16cfc6-284a-4513-b455-8fbae24855ab"/>
  </ds:schemaRefs>
</ds:datastoreItem>
</file>

<file path=customXml/itemProps2.xml><?xml version="1.0" encoding="utf-8"?>
<ds:datastoreItem xmlns:ds="http://schemas.openxmlformats.org/officeDocument/2006/customXml" ds:itemID="{102292D2-4732-45FC-AD1B-C0612CFBCF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c83e68-7405-4eb0-ac22-dc2aa77e801d"/>
    <ds:schemaRef ds:uri="2b16cfc6-284a-4513-b455-8fbae24855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07FD436-84C4-4315-A074-8DC507A67A9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STAND 5M2</vt:lpstr>
      <vt:lpstr>STAND 7,5M2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Sofia Botella - CLUSTER BIO</dc:creator>
  <cp:lastModifiedBy>Sofia Botella - CLUSTER BIO</cp:lastModifiedBy>
  <dcterms:created xsi:type="dcterms:W3CDTF">2026-02-26T12:59:46Z</dcterms:created>
  <dcterms:modified xsi:type="dcterms:W3CDTF">2026-03-17T10:13:56Z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0x0101000B855D5806D89C4B8807E82E92B0E4DA</vt:lpwstr>
  </property>
  <property fmtid="{D5CDD505-2E9C-101B-9397-08002B2CF9AE}" pid="3" name="MediaServiceImageTags">
    <vt:lpwstr/>
  </property>
</Properties>
</file>