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usterbio26-my.sharepoint.com/personal/sbotella_cluster-bio_com/Documents/"/>
    </mc:Choice>
  </mc:AlternateContent>
  <xr:revisionPtr revIDLastSave="0" documentId="8_{779B583E-4333-48FF-A139-FB7D065E9900}" xr6:coauthVersionLast="47" xr6:coauthVersionMax="47" xr10:uidLastSave="{00000000-0000-0000-0000-000000000000}"/>
  <bookViews>
    <workbookView xWindow="-120" yWindow="-120" windowWidth="20730" windowHeight="11040" xr2:uid="{08293752-D550-4EC2-9383-C5FCF70E7B78}"/>
  </bookViews>
  <sheets>
    <sheet name="SIMULATION PRIX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H30" i="4"/>
  <c r="D30" i="4"/>
  <c r="H31" i="4"/>
  <c r="H29" i="4"/>
  <c r="H34" i="4"/>
  <c r="H35" i="4" s="1"/>
  <c r="H21" i="4"/>
  <c r="H20" i="4"/>
  <c r="H19" i="4"/>
  <c r="H18" i="4" a="1"/>
  <c r="H18" i="4" s="1"/>
  <c r="H17" i="4"/>
  <c r="G16" i="4"/>
  <c r="H16" i="4" s="1"/>
  <c r="G9" i="4"/>
  <c r="G10" i="4" s="1"/>
  <c r="D31" i="4"/>
  <c r="D29" i="4"/>
  <c r="C16" i="4"/>
  <c r="D16" i="4" s="1"/>
  <c r="C15" i="4"/>
  <c r="C9" i="4"/>
  <c r="D21" i="4"/>
  <c r="D20" i="4"/>
  <c r="D19" i="4"/>
  <c r="D18" i="4" a="1"/>
  <c r="D18" i="4" s="1"/>
  <c r="D17" i="4"/>
  <c r="H15" i="4" l="1"/>
  <c r="H23" i="4" s="1"/>
  <c r="H24" i="4" s="1"/>
  <c r="H37" i="4" s="1"/>
  <c r="D34" i="4"/>
  <c r="D35" i="4" s="1"/>
  <c r="C10" i="4"/>
  <c r="D15" i="4" s="1"/>
  <c r="D23" i="4" l="1"/>
  <c r="D24" i="4" s="1"/>
  <c r="D3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<sst xmlns="http://schemas.openxmlformats.org/spreadsheetml/2006/main" count="65" uniqueCount="33">
  <si>
    <t>TOTAL</t>
  </si>
  <si>
    <t>CHARGES VARIABLES</t>
  </si>
  <si>
    <t xml:space="preserve">CHARGES FIXES </t>
  </si>
  <si>
    <t>QUANTITE</t>
  </si>
  <si>
    <t xml:space="preserve">PAR EXPOSANT </t>
  </si>
  <si>
    <t>1 angle (selon dispo)</t>
  </si>
  <si>
    <t>TOTAL STAND GROUPE</t>
  </si>
  <si>
    <t xml:space="preserve">SALON MARJOLAINE DU 7 AU 11 NOVEMBRE 2025 </t>
  </si>
  <si>
    <t>NON</t>
  </si>
  <si>
    <t>TOTAL CV + CF</t>
  </si>
  <si>
    <t xml:space="preserve">m2 prix unitaire ( tarif départ ) </t>
  </si>
  <si>
    <t xml:space="preserve">m2 prix unitaire remisé de 8% ( si éligible ) </t>
  </si>
  <si>
    <t xml:space="preserve">TOTAL  CV ( SANS AIDE REGION ) </t>
  </si>
  <si>
    <t xml:space="preserve">TOTAL CF ( SANS AIDE REGION ) </t>
  </si>
  <si>
    <t xml:space="preserve">TOTAL CF ( INCLUANT PEC REGION AURA DE 50% ) </t>
  </si>
  <si>
    <t xml:space="preserve">TOTAL  CV ( INCLUANT PEC REGION AURA DE 50% ) </t>
  </si>
  <si>
    <t xml:space="preserve">Electricité </t>
  </si>
  <si>
    <t>Forfait d'inscription</t>
  </si>
  <si>
    <t xml:space="preserve">Frais de sélection </t>
  </si>
  <si>
    <t xml:space="preserve">M2 souhaités </t>
  </si>
  <si>
    <t xml:space="preserve">Parking ( place ) </t>
  </si>
  <si>
    <t>Table</t>
  </si>
  <si>
    <t>Chaise</t>
  </si>
  <si>
    <t>Comptoir</t>
  </si>
  <si>
    <t xml:space="preserve">J'ai participé à l'édition 2024 </t>
  </si>
  <si>
    <t>Profil participant</t>
  </si>
  <si>
    <t xml:space="preserve">Frais de gestion du Cluster ( 10 jours ) </t>
  </si>
  <si>
    <t>STAND</t>
  </si>
  <si>
    <t>OUI</t>
  </si>
  <si>
    <t>Transformateur Alimentaire</t>
  </si>
  <si>
    <t>Frais de gestion 70 euros/M2</t>
  </si>
  <si>
    <t>Signalétique bandeau</t>
  </si>
  <si>
    <r>
      <t xml:space="preserve">DEVIS A ENVOYER A L'ADRESSE MAIL SUIVANTE : </t>
    </r>
    <r>
      <rPr>
        <b/>
        <sz val="16"/>
        <color theme="4"/>
        <rFont val="Calibri"/>
        <family val="2"/>
        <scheme val="minor"/>
      </rPr>
      <t>sbotella@cluster-bio.com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</si>
</sst>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ptos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/>
      <diagonal/>
    </border>
    <border>
      <left/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/>
      <right style="thin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4" borderId="0" xfId="0" applyFont="1" applyFill="1" applyAlignment="1">
      <alignment horizontal="center" shrinkToFit="1"/>
    </xf>
    <xf numFmtId="2" fontId="0" fillId="0" borderId="0" xfId="0" applyNumberFormat="1"/>
    <xf numFmtId="0" fontId="4" fillId="0" borderId="0" xfId="0" applyFont="1" applyAlignment="1">
      <alignment vertical="center"/>
    </xf>
    <xf numFmtId="0" fontId="0" fillId="0" borderId="16" xfId="0" applyBorder="1"/>
    <xf numFmtId="2" fontId="0" fillId="0" borderId="17" xfId="0" applyNumberFormat="1" applyBorder="1"/>
    <xf numFmtId="0" fontId="1" fillId="3" borderId="28" xfId="0" applyFont="1" applyFill="1" applyBorder="1"/>
    <xf numFmtId="2" fontId="0" fillId="3" borderId="29" xfId="0" applyNumberFormat="1" applyFill="1" applyBorder="1"/>
    <xf numFmtId="2" fontId="1" fillId="3" borderId="30" xfId="0" applyNumberFormat="1" applyFont="1" applyFill="1" applyBorder="1"/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2" xfId="0" applyFont="1" applyBorder="1"/>
    <xf numFmtId="0" fontId="8" fillId="0" borderId="3" xfId="0" applyFont="1" applyBorder="1" applyAlignment="1">
      <alignment horizontal="right"/>
    </xf>
    <xf numFmtId="0" fontId="7" fillId="0" borderId="5" xfId="0" applyFont="1" applyBorder="1"/>
    <xf numFmtId="0" fontId="8" fillId="0" borderId="6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left"/>
    </xf>
    <xf numFmtId="2" fontId="7" fillId="0" borderId="10" xfId="0" applyNumberFormat="1" applyFont="1" applyBorder="1" applyAlignment="1">
      <alignment horizontal="right"/>
    </xf>
    <xf numFmtId="2" fontId="7" fillId="0" borderId="0" xfId="0" applyNumberFormat="1" applyFont="1"/>
    <xf numFmtId="0" fontId="7" fillId="0" borderId="16" xfId="0" applyFont="1" applyBorder="1" applyAlignment="1">
      <alignment horizontal="left"/>
    </xf>
    <xf numFmtId="2" fontId="7" fillId="0" borderId="17" xfId="0" applyNumberFormat="1" applyFont="1" applyBorder="1" applyAlignment="1">
      <alignment horizontal="right"/>
    </xf>
    <xf numFmtId="0" fontId="7" fillId="0" borderId="11" xfId="0" applyFont="1" applyBorder="1"/>
    <xf numFmtId="2" fontId="7" fillId="0" borderId="12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0" fontId="9" fillId="0" borderId="18" xfId="0" applyFont="1" applyBorder="1"/>
    <xf numFmtId="2" fontId="9" fillId="0" borderId="19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right"/>
    </xf>
    <xf numFmtId="0" fontId="7" fillId="0" borderId="4" xfId="0" applyFont="1" applyBorder="1"/>
    <xf numFmtId="2" fontId="9" fillId="0" borderId="0" xfId="0" applyNumberFormat="1" applyFont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8" fillId="0" borderId="0" xfId="0" applyNumberFormat="1" applyFont="1"/>
    <xf numFmtId="2" fontId="8" fillId="0" borderId="0" xfId="0" applyNumberFormat="1" applyFont="1" applyAlignment="1">
      <alignment horizontal="right"/>
    </xf>
    <xf numFmtId="0" fontId="9" fillId="2" borderId="2" xfId="0" applyFont="1" applyFill="1" applyBorder="1"/>
    <xf numFmtId="2" fontId="7" fillId="2" borderId="13" xfId="0" applyNumberFormat="1" applyFont="1" applyFill="1" applyBorder="1"/>
    <xf numFmtId="2" fontId="9" fillId="2" borderId="3" xfId="0" applyNumberFormat="1" applyFont="1" applyFill="1" applyBorder="1"/>
    <xf numFmtId="0" fontId="9" fillId="2" borderId="5" xfId="0" applyFont="1" applyFill="1" applyBorder="1"/>
    <xf numFmtId="2" fontId="7" fillId="2" borderId="14" xfId="0" applyNumberFormat="1" applyFont="1" applyFill="1" applyBorder="1"/>
    <xf numFmtId="2" fontId="9" fillId="2" borderId="6" xfId="0" applyNumberFormat="1" applyFont="1" applyFill="1" applyBorder="1"/>
    <xf numFmtId="0" fontId="9" fillId="0" borderId="21" xfId="0" applyFont="1" applyBorder="1"/>
    <xf numFmtId="2" fontId="9" fillId="0" borderId="22" xfId="0" applyNumberFormat="1" applyFont="1" applyBorder="1" applyAlignment="1">
      <alignment horizontal="right"/>
    </xf>
    <xf numFmtId="2" fontId="9" fillId="0" borderId="23" xfId="0" applyNumberFormat="1" applyFont="1" applyBorder="1" applyAlignment="1">
      <alignment horizontal="right"/>
    </xf>
    <xf numFmtId="0" fontId="7" fillId="0" borderId="16" xfId="0" applyFont="1" applyBorder="1"/>
    <xf numFmtId="2" fontId="7" fillId="0" borderId="17" xfId="0" applyNumberFormat="1" applyFont="1" applyBorder="1"/>
    <xf numFmtId="0" fontId="7" fillId="0" borderId="17" xfId="0" applyFont="1" applyBorder="1"/>
    <xf numFmtId="2" fontId="7" fillId="0" borderId="17" xfId="0" applyNumberFormat="1" applyFont="1" applyBorder="1" applyAlignment="1">
      <alignment horizontal="center"/>
    </xf>
    <xf numFmtId="0" fontId="9" fillId="2" borderId="24" xfId="0" applyFont="1" applyFill="1" applyBorder="1"/>
    <xf numFmtId="2" fontId="9" fillId="2" borderId="13" xfId="0" applyNumberFormat="1" applyFont="1" applyFill="1" applyBorder="1"/>
    <xf numFmtId="2" fontId="9" fillId="2" borderId="25" xfId="0" applyNumberFormat="1" applyFont="1" applyFill="1" applyBorder="1"/>
    <xf numFmtId="0" fontId="9" fillId="2" borderId="26" xfId="0" applyFont="1" applyFill="1" applyBorder="1"/>
    <xf numFmtId="2" fontId="7" fillId="2" borderId="2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D0F8-5650-4D1A-9949-DD0CF03AACFE}">
  <dimension ref="A2:H44"/>
  <sheetViews>
    <sheetView tabSelected="1" topLeftCell="A14" zoomScale="70" zoomScaleNormal="70" workbookViewId="0">
      <selection activeCell="E41" sqref="E41"/>
    </sheetView>
  </sheetViews>
  <sheetFormatPr baseColWidth="10" defaultRowHeight="15" x14ac:dyDescent="0.25"/>
  <cols>
    <col min="1" max="1" width="1.5703125" customWidth="1"/>
    <col min="2" max="2" width="45.140625" customWidth="1"/>
    <col min="3" max="3" width="32.7109375" customWidth="1"/>
    <col min="4" max="4" width="23.7109375" customWidth="1"/>
    <col min="5" max="5" width="23.85546875" customWidth="1"/>
    <col min="6" max="6" width="45.140625" customWidth="1"/>
    <col min="7" max="7" width="32.7109375" customWidth="1"/>
    <col min="8" max="8" width="23.7109375" customWidth="1"/>
  </cols>
  <sheetData>
    <row r="2" spans="1:8" ht="23.25" x14ac:dyDescent="0.35">
      <c r="B2" s="11" t="s">
        <v>7</v>
      </c>
      <c r="C2" s="12"/>
      <c r="D2" s="13"/>
      <c r="F2" s="11" t="s">
        <v>7</v>
      </c>
      <c r="G2" s="12"/>
      <c r="H2" s="13"/>
    </row>
    <row r="4" spans="1:8" ht="15.75" x14ac:dyDescent="0.25">
      <c r="B4" s="16" t="s">
        <v>27</v>
      </c>
      <c r="C4" s="16">
        <v>5</v>
      </c>
      <c r="D4" s="16"/>
      <c r="E4" s="16"/>
      <c r="F4" s="16" t="s">
        <v>27</v>
      </c>
      <c r="G4" s="16">
        <v>7.5</v>
      </c>
      <c r="H4" s="16"/>
    </row>
    <row r="5" spans="1:8" ht="15.75" x14ac:dyDescent="0.25">
      <c r="B5" s="16"/>
      <c r="C5" s="16"/>
      <c r="D5" s="16"/>
      <c r="E5" s="16"/>
      <c r="F5" s="16"/>
      <c r="G5" s="16"/>
      <c r="H5" s="16"/>
    </row>
    <row r="6" spans="1:8" ht="15.75" x14ac:dyDescent="0.25">
      <c r="A6" s="1"/>
      <c r="B6" s="17" t="s">
        <v>25</v>
      </c>
      <c r="C6" s="18" t="s">
        <v>29</v>
      </c>
      <c r="D6" s="16"/>
      <c r="E6" s="16"/>
      <c r="F6" s="17" t="s">
        <v>25</v>
      </c>
      <c r="G6" s="18" t="s">
        <v>29</v>
      </c>
      <c r="H6" s="16"/>
    </row>
    <row r="7" spans="1:8" ht="15.75" x14ac:dyDescent="0.25">
      <c r="A7" s="1"/>
      <c r="B7" s="19" t="s">
        <v>24</v>
      </c>
      <c r="C7" s="20" t="s">
        <v>8</v>
      </c>
      <c r="D7" s="16"/>
      <c r="E7" s="16"/>
      <c r="F7" s="19" t="s">
        <v>24</v>
      </c>
      <c r="G7" s="20" t="s">
        <v>8</v>
      </c>
      <c r="H7" s="16"/>
    </row>
    <row r="8" spans="1:8" ht="15.75" x14ac:dyDescent="0.25">
      <c r="A8" s="1"/>
      <c r="B8" s="21"/>
      <c r="C8" s="21"/>
      <c r="D8" s="16"/>
      <c r="E8" s="16"/>
      <c r="F8" s="21"/>
      <c r="G8" s="21"/>
      <c r="H8" s="16"/>
    </row>
    <row r="9" spans="1:8" ht="15.75" x14ac:dyDescent="0.25">
      <c r="A9" s="1"/>
      <c r="B9" s="22" t="s">
        <v>10</v>
      </c>
      <c r="C9" s="23">
        <f>_xlfn.IFS(C6="Artisan",200,C6="Société",300,C6="Transformateur alimentaire",265,C6="Producteur",155)</f>
        <v>265</v>
      </c>
      <c r="D9" s="24"/>
      <c r="E9" s="16"/>
      <c r="F9" s="22" t="s">
        <v>10</v>
      </c>
      <c r="G9" s="23">
        <f>_xlfn.IFS(G6="Artisan",200,G6="Société",300,G6="Transformateur alimentaire",265,G6="Producteur",155)</f>
        <v>265</v>
      </c>
      <c r="H9" s="24"/>
    </row>
    <row r="10" spans="1:8" ht="15.75" x14ac:dyDescent="0.25">
      <c r="A10" s="1"/>
      <c r="B10" s="25" t="s">
        <v>11</v>
      </c>
      <c r="C10" s="26">
        <f>IF(C7="OUI",C9*0.92,C9)</f>
        <v>265</v>
      </c>
      <c r="D10" s="24"/>
      <c r="E10" s="16"/>
      <c r="F10" s="25" t="s">
        <v>11</v>
      </c>
      <c r="G10" s="26">
        <f>IF(G7="OUI",G9*0.92,G9)</f>
        <v>265</v>
      </c>
      <c r="H10" s="24"/>
    </row>
    <row r="11" spans="1:8" ht="15.75" x14ac:dyDescent="0.25">
      <c r="A11" s="1"/>
      <c r="B11" s="27" t="s">
        <v>26</v>
      </c>
      <c r="C11" s="28">
        <v>70</v>
      </c>
      <c r="D11" s="29"/>
      <c r="E11" s="16"/>
      <c r="F11" s="27" t="s">
        <v>26</v>
      </c>
      <c r="G11" s="28">
        <v>70</v>
      </c>
      <c r="H11" s="29"/>
    </row>
    <row r="12" spans="1:8" ht="15.75" x14ac:dyDescent="0.25">
      <c r="A12" s="1"/>
      <c r="B12" s="16"/>
      <c r="C12" s="29"/>
      <c r="D12" s="29"/>
      <c r="E12" s="16"/>
      <c r="F12" s="16"/>
      <c r="G12" s="29"/>
      <c r="H12" s="29"/>
    </row>
    <row r="13" spans="1:8" ht="15.75" x14ac:dyDescent="0.25">
      <c r="A13" s="1"/>
      <c r="B13" s="30" t="s">
        <v>1</v>
      </c>
      <c r="C13" s="31" t="s">
        <v>3</v>
      </c>
      <c r="D13" s="32" t="s">
        <v>0</v>
      </c>
      <c r="E13" s="16"/>
      <c r="F13" s="30" t="s">
        <v>1</v>
      </c>
      <c r="G13" s="31" t="s">
        <v>3</v>
      </c>
      <c r="H13" s="32" t="s">
        <v>0</v>
      </c>
    </row>
    <row r="14" spans="1:8" ht="15.75" x14ac:dyDescent="0.25">
      <c r="A14" s="1"/>
      <c r="B14" s="33"/>
      <c r="C14" s="34"/>
      <c r="D14" s="35"/>
      <c r="E14" s="16"/>
      <c r="F14" s="33"/>
      <c r="G14" s="34"/>
      <c r="H14" s="35"/>
    </row>
    <row r="15" spans="1:8" ht="15.75" x14ac:dyDescent="0.25">
      <c r="A15" s="1"/>
      <c r="B15" s="33" t="s">
        <v>19</v>
      </c>
      <c r="C15" s="24">
        <f>C4</f>
        <v>5</v>
      </c>
      <c r="D15" s="36">
        <f>C10*C15</f>
        <v>1325</v>
      </c>
      <c r="E15" s="16"/>
      <c r="F15" s="33" t="s">
        <v>19</v>
      </c>
      <c r="G15" s="24">
        <f>G4</f>
        <v>7.5</v>
      </c>
      <c r="H15" s="36">
        <f>G10*G15</f>
        <v>1987.5</v>
      </c>
    </row>
    <row r="16" spans="1:8" ht="15.75" x14ac:dyDescent="0.25">
      <c r="A16" s="1"/>
      <c r="B16" s="33" t="s">
        <v>30</v>
      </c>
      <c r="C16" s="24">
        <f>C4</f>
        <v>5</v>
      </c>
      <c r="D16" s="36">
        <f>C16*C11</f>
        <v>350</v>
      </c>
      <c r="E16" s="16"/>
      <c r="F16" s="33" t="s">
        <v>30</v>
      </c>
      <c r="G16" s="24">
        <f>G4</f>
        <v>7.5</v>
      </c>
      <c r="H16" s="36">
        <f>G16*G11</f>
        <v>525</v>
      </c>
    </row>
    <row r="17" spans="1:8" ht="15.75" x14ac:dyDescent="0.25">
      <c r="A17" s="1"/>
      <c r="B17" s="33" t="s">
        <v>20</v>
      </c>
      <c r="C17" s="37">
        <v>1</v>
      </c>
      <c r="D17" s="36">
        <f>80*C17</f>
        <v>80</v>
      </c>
      <c r="E17" s="16"/>
      <c r="F17" s="33" t="s">
        <v>20</v>
      </c>
      <c r="G17" s="37">
        <v>1</v>
      </c>
      <c r="H17" s="36">
        <f>80*G17</f>
        <v>80</v>
      </c>
    </row>
    <row r="18" spans="1:8" ht="15.75" x14ac:dyDescent="0.25">
      <c r="A18" s="1"/>
      <c r="B18" s="33" t="s">
        <v>5</v>
      </c>
      <c r="C18" s="38" t="s">
        <v>28</v>
      </c>
      <c r="D18" s="36" cm="1">
        <f t="array" ref="D18">_xlfn.IFS(C6="Artisan",310,C6="Société",420,C6="Transformateur alimentaire",420,C6="Producteur",220)</f>
        <v>420</v>
      </c>
      <c r="E18" s="16"/>
      <c r="F18" s="33" t="s">
        <v>5</v>
      </c>
      <c r="G18" s="38" t="s">
        <v>28</v>
      </c>
      <c r="H18" s="36" cm="1">
        <f t="array" ref="H18">_xlfn.IFS(G6="Artisan",310,G6="Société",420,G6="Transformateur alimentaire",420,G6="Producteur",220)</f>
        <v>420</v>
      </c>
    </row>
    <row r="19" spans="1:8" ht="15.75" x14ac:dyDescent="0.25">
      <c r="A19" s="2"/>
      <c r="B19" s="33" t="s">
        <v>21</v>
      </c>
      <c r="C19" s="37">
        <v>1</v>
      </c>
      <c r="D19" s="36">
        <f>66*C19</f>
        <v>66</v>
      </c>
      <c r="E19" s="16"/>
      <c r="F19" s="33" t="s">
        <v>21</v>
      </c>
      <c r="G19" s="37">
        <v>1</v>
      </c>
      <c r="H19" s="36">
        <f>66*G19</f>
        <v>66</v>
      </c>
    </row>
    <row r="20" spans="1:8" ht="15.75" x14ac:dyDescent="0.25">
      <c r="A20" s="3"/>
      <c r="B20" s="33" t="s">
        <v>22</v>
      </c>
      <c r="C20" s="37">
        <v>1</v>
      </c>
      <c r="D20" s="36">
        <f>27*C20</f>
        <v>27</v>
      </c>
      <c r="E20" s="16"/>
      <c r="F20" s="33" t="s">
        <v>22</v>
      </c>
      <c r="G20" s="37">
        <v>1</v>
      </c>
      <c r="H20" s="36">
        <f>27*G20</f>
        <v>27</v>
      </c>
    </row>
    <row r="21" spans="1:8" ht="15.75" x14ac:dyDescent="0.25">
      <c r="A21" s="2"/>
      <c r="B21" s="33" t="s">
        <v>23</v>
      </c>
      <c r="C21" s="37">
        <v>1</v>
      </c>
      <c r="D21" s="36">
        <f>153*C21</f>
        <v>153</v>
      </c>
      <c r="E21" s="16"/>
      <c r="F21" s="33" t="s">
        <v>23</v>
      </c>
      <c r="G21" s="37">
        <v>1</v>
      </c>
      <c r="H21" s="36">
        <f>153*G21</f>
        <v>153</v>
      </c>
    </row>
    <row r="22" spans="1:8" ht="15.75" x14ac:dyDescent="0.25">
      <c r="A22" s="2"/>
      <c r="B22" s="33"/>
      <c r="C22" s="37"/>
      <c r="D22" s="36"/>
      <c r="E22" s="16"/>
      <c r="F22" s="33"/>
      <c r="G22" s="37"/>
      <c r="H22" s="36"/>
    </row>
    <row r="23" spans="1:8" ht="15.75" x14ac:dyDescent="0.25">
      <c r="A23" s="1"/>
      <c r="B23" s="39" t="s">
        <v>12</v>
      </c>
      <c r="C23" s="40"/>
      <c r="D23" s="41">
        <f>IF(C18="OUI",D15+D17++D16+D18+D19+D20+D21,D15+D16+D17+D19+D20+D21)</f>
        <v>2421</v>
      </c>
      <c r="E23" s="16"/>
      <c r="F23" s="39" t="s">
        <v>12</v>
      </c>
      <c r="G23" s="40"/>
      <c r="H23" s="41">
        <f>IF(G18="OUI",H15+H17++H16+H18+H19+H20+H21,H15+H16+H17+H19+H20+H21)</f>
        <v>3258.5</v>
      </c>
    </row>
    <row r="24" spans="1:8" ht="15.75" x14ac:dyDescent="0.25">
      <c r="A24" s="1"/>
      <c r="B24" s="42" t="s">
        <v>15</v>
      </c>
      <c r="C24" s="43"/>
      <c r="D24" s="44">
        <f>D23/2</f>
        <v>1210.5</v>
      </c>
      <c r="E24" s="16"/>
      <c r="F24" s="42" t="s">
        <v>15</v>
      </c>
      <c r="G24" s="43"/>
      <c r="H24" s="44">
        <f>H23/2</f>
        <v>1629.25</v>
      </c>
    </row>
    <row r="25" spans="1:8" ht="15.75" x14ac:dyDescent="0.25">
      <c r="A25" s="1"/>
      <c r="B25" s="16"/>
      <c r="C25" s="24"/>
      <c r="D25" s="24"/>
      <c r="E25" s="16"/>
      <c r="F25" s="16"/>
      <c r="G25" s="24"/>
      <c r="H25" s="24"/>
    </row>
    <row r="26" spans="1:8" ht="15.75" x14ac:dyDescent="0.25">
      <c r="A26" s="1"/>
      <c r="B26" s="45" t="s">
        <v>2</v>
      </c>
      <c r="C26" s="46" t="s">
        <v>6</v>
      </c>
      <c r="D26" s="47" t="s">
        <v>4</v>
      </c>
      <c r="E26" s="16"/>
      <c r="F26" s="45" t="s">
        <v>2</v>
      </c>
      <c r="G26" s="46" t="s">
        <v>6</v>
      </c>
      <c r="H26" s="47" t="s">
        <v>4</v>
      </c>
    </row>
    <row r="27" spans="1:8" ht="15.75" x14ac:dyDescent="0.25">
      <c r="A27" s="1"/>
      <c r="B27" s="48"/>
      <c r="C27" s="24"/>
      <c r="D27" s="49"/>
      <c r="E27" s="16"/>
      <c r="F27" s="48"/>
      <c r="G27" s="24"/>
      <c r="H27" s="49"/>
    </row>
    <row r="28" spans="1:8" ht="15.75" x14ac:dyDescent="0.25">
      <c r="A28" s="1"/>
      <c r="B28" s="48" t="s">
        <v>18</v>
      </c>
      <c r="C28" s="29">
        <v>122</v>
      </c>
      <c r="D28" s="26">
        <v>122</v>
      </c>
      <c r="E28" s="16"/>
      <c r="F28" s="48" t="s">
        <v>18</v>
      </c>
      <c r="G28" s="29">
        <v>122</v>
      </c>
      <c r="H28" s="26">
        <v>122</v>
      </c>
    </row>
    <row r="29" spans="1:8" ht="15.75" x14ac:dyDescent="0.25">
      <c r="A29" s="1"/>
      <c r="B29" s="48" t="s">
        <v>31</v>
      </c>
      <c r="C29" s="29">
        <v>441</v>
      </c>
      <c r="D29" s="26">
        <f>14.7*5</f>
        <v>73.5</v>
      </c>
      <c r="E29" s="16"/>
      <c r="F29" s="48" t="s">
        <v>31</v>
      </c>
      <c r="G29" s="29">
        <v>441</v>
      </c>
      <c r="H29" s="26">
        <f>14.7*7.5</f>
        <v>110.25</v>
      </c>
    </row>
    <row r="30" spans="1:8" ht="15.75" x14ac:dyDescent="0.25">
      <c r="A30" s="1"/>
      <c r="B30" s="48" t="s">
        <v>16</v>
      </c>
      <c r="C30" s="29">
        <v>373.62</v>
      </c>
      <c r="D30" s="26">
        <f>12.45*5</f>
        <v>62.25</v>
      </c>
      <c r="E30" s="16"/>
      <c r="F30" s="48" t="s">
        <v>16</v>
      </c>
      <c r="G30" s="29">
        <v>373.62</v>
      </c>
      <c r="H30" s="26">
        <f>12.45*7.5</f>
        <v>93.375</v>
      </c>
    </row>
    <row r="31" spans="1:8" ht="15.75" x14ac:dyDescent="0.25">
      <c r="A31" s="1"/>
      <c r="B31" s="48" t="s">
        <v>17</v>
      </c>
      <c r="C31" s="29">
        <v>394</v>
      </c>
      <c r="D31" s="26">
        <f>13.2*5</f>
        <v>66</v>
      </c>
      <c r="E31" s="16"/>
      <c r="F31" s="48" t="s">
        <v>17</v>
      </c>
      <c r="G31" s="29">
        <v>394</v>
      </c>
      <c r="H31" s="26">
        <f>13.2*7.5</f>
        <v>99</v>
      </c>
    </row>
    <row r="32" spans="1:8" ht="15.75" x14ac:dyDescent="0.25">
      <c r="B32" s="48"/>
      <c r="C32" s="16"/>
      <c r="D32" s="50"/>
      <c r="E32" s="16"/>
      <c r="F32" s="48"/>
      <c r="G32" s="16"/>
      <c r="H32" s="50"/>
    </row>
    <row r="33" spans="1:8" ht="15.75" x14ac:dyDescent="0.25">
      <c r="A33" s="1"/>
      <c r="B33" s="48"/>
      <c r="C33" s="24"/>
      <c r="D33" s="51"/>
      <c r="E33" s="16"/>
      <c r="F33" s="48"/>
      <c r="G33" s="24"/>
      <c r="H33" s="51"/>
    </row>
    <row r="34" spans="1:8" ht="15.75" x14ac:dyDescent="0.25">
      <c r="A34" s="1"/>
      <c r="B34" s="52" t="s">
        <v>13</v>
      </c>
      <c r="C34" s="53"/>
      <c r="D34" s="54">
        <f>SUM(D28,D29,D30,D31)</f>
        <v>323.75</v>
      </c>
      <c r="E34" s="16"/>
      <c r="F34" s="52" t="s">
        <v>13</v>
      </c>
      <c r="G34" s="53"/>
      <c r="H34" s="54">
        <f>SUM(H28,H29,H30,H31)</f>
        <v>424.625</v>
      </c>
    </row>
    <row r="35" spans="1:8" ht="15.75" x14ac:dyDescent="0.25">
      <c r="A35" s="1"/>
      <c r="B35" s="55" t="s">
        <v>14</v>
      </c>
      <c r="C35" s="43"/>
      <c r="D35" s="56">
        <f>D34/2</f>
        <v>161.875</v>
      </c>
      <c r="E35" s="16"/>
      <c r="F35" s="55" t="s">
        <v>14</v>
      </c>
      <c r="G35" s="43"/>
      <c r="H35" s="56">
        <f>H34/2</f>
        <v>212.3125</v>
      </c>
    </row>
    <row r="36" spans="1:8" x14ac:dyDescent="0.25">
      <c r="A36" s="1"/>
      <c r="B36" s="6"/>
      <c r="C36" s="4"/>
      <c r="D36" s="7"/>
      <c r="F36" s="6"/>
      <c r="G36" s="4"/>
      <c r="H36" s="7"/>
    </row>
    <row r="37" spans="1:8" x14ac:dyDescent="0.25">
      <c r="A37" s="1"/>
      <c r="B37" s="8" t="s">
        <v>9</v>
      </c>
      <c r="C37" s="9"/>
      <c r="D37" s="10">
        <f>SUM(D24,D35)</f>
        <v>1372.375</v>
      </c>
      <c r="F37" s="8" t="s">
        <v>9</v>
      </c>
      <c r="G37" s="9"/>
      <c r="H37" s="10">
        <f>SUM(H24,H35)</f>
        <v>1841.5625</v>
      </c>
    </row>
    <row r="38" spans="1:8" x14ac:dyDescent="0.25">
      <c r="C38" s="4"/>
      <c r="D38" s="4"/>
      <c r="G38" s="4"/>
      <c r="H38" s="4"/>
    </row>
    <row r="39" spans="1:8" ht="21" x14ac:dyDescent="0.35">
      <c r="B39" s="15" t="s">
        <v>32</v>
      </c>
      <c r="C39" s="15"/>
      <c r="D39" s="15"/>
      <c r="E39" s="15"/>
      <c r="F39" s="14"/>
      <c r="G39" s="4"/>
      <c r="H39" s="4"/>
    </row>
    <row r="40" spans="1:8" x14ac:dyDescent="0.25">
      <c r="C40" s="4"/>
      <c r="D40" s="4"/>
      <c r="F40" s="5"/>
      <c r="G40" s="4"/>
      <c r="H40" s="4"/>
    </row>
    <row r="41" spans="1:8" x14ac:dyDescent="0.25">
      <c r="B41" s="5"/>
      <c r="C41" s="4"/>
      <c r="D41" s="4"/>
      <c r="F41" s="5"/>
      <c r="G41" s="4"/>
      <c r="H41" s="4"/>
    </row>
    <row r="42" spans="1:8" x14ac:dyDescent="0.25">
      <c r="B42" s="5"/>
      <c r="C42" s="4"/>
      <c r="D42" s="4"/>
      <c r="F42" s="5"/>
      <c r="G42" s="4"/>
      <c r="H42" s="4"/>
    </row>
    <row r="43" spans="1:8" x14ac:dyDescent="0.25">
      <c r="B43" s="5"/>
      <c r="F43" s="5"/>
    </row>
    <row r="44" spans="1:8" x14ac:dyDescent="0.25">
      <c r="B44" s="5"/>
      <c r="F44" s="5"/>
    </row>
  </sheetData>
  <mergeCells count="5">
    <mergeCell ref="F2:H2"/>
    <mergeCell ref="F8:G8"/>
    <mergeCell ref="B2:D2"/>
    <mergeCell ref="B8:C8"/>
    <mergeCell ref="B39:E39"/>
  </mergeCells>
  <phoneticPr fontId="5" type="noConversion"/>
  <dataValidations count="2">
    <dataValidation type="list" allowBlank="1" showInputMessage="1" showErrorMessage="1" sqref="C7 C18 G7 G18" xr:uid="{D7728387-3092-4853-B7CD-7FE48E43BD51}">
      <formula1>"OUI,NON"</formula1>
    </dataValidation>
    <dataValidation type="list" allowBlank="1" showInputMessage="1" showErrorMessage="1" sqref="C6 G6" xr:uid="{32AC5204-4219-4C51-98E5-295D244EEA9B}">
      <formula1>"Artisan,Société,Producteur,Transformateur Alimentaire"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855D5806D89C4B8807E82E92B0E4DA" ma:contentTypeVersion="13" ma:contentTypeDescription="Crée un document." ma:contentTypeScope="" ma:versionID="13af3278cc4bfc740160700cf615c522">
  <xsd:schema xmlns:xsd="http://www.w3.org/2001/XMLSchema" xmlns:xs="http://www.w3.org/2001/XMLSchema" xmlns:p="http://schemas.microsoft.com/office/2006/metadata/properties" xmlns:ns2="51c83e68-7405-4eb0-ac22-dc2aa77e801d" xmlns:ns3="2b16cfc6-284a-4513-b455-8fbae24855ab" targetNamespace="http://schemas.microsoft.com/office/2006/metadata/properties" ma:root="true" ma:fieldsID="07bf05990d6a61d0df8b1b9427a55417" ns2:_="" ns3:_="">
    <xsd:import namespace="51c83e68-7405-4eb0-ac22-dc2aa77e801d"/>
    <xsd:import namespace="2b16cfc6-284a-4513-b455-8fbae24855a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83e68-7405-4eb0-ac22-dc2aa77e801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eaede81a-7fa7-4e74-8e36-3dc99ebc9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6cfc6-284a-4513-b455-8fbae24855a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f44d68c-b22e-43e6-88b0-6be8526d6a87}" ma:internalName="TaxCatchAll" ma:showField="CatchAllData" ma:web="2b16cfc6-284a-4513-b455-8fbae2485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83e68-7405-4eb0-ac22-dc2aa77e801d">
      <Terms xmlns="http://schemas.microsoft.com/office/infopath/2007/PartnerControls"/>
    </lcf76f155ced4ddcb4097134ff3c332f>
    <TaxCatchAll xmlns="2b16cfc6-284a-4513-b455-8fbae24855ab" xsi:nil="true"/>
  </documentManagement>
</p:properties>
</file>

<file path=customXml/itemProps1.xml><?xml version="1.0" encoding="utf-8"?>
<ds:datastoreItem xmlns:ds="http://schemas.openxmlformats.org/officeDocument/2006/customXml" ds:itemID="{24224476-F027-43DD-9591-57E476625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c83e68-7405-4eb0-ac22-dc2aa77e801d"/>
    <ds:schemaRef ds:uri="2b16cfc6-284a-4513-b455-8fbae2485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9EFF71-AB92-429B-A218-22C3E92132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8B5FC-9E1E-4541-9090-BE4E359E6625}">
  <ds:schemaRefs>
    <ds:schemaRef ds:uri="http://www.w3.org/XML/1998/namespace"/>
    <ds:schemaRef ds:uri="http://schemas.microsoft.com/office/infopath/2007/PartnerControls"/>
    <ds:schemaRef ds:uri="2b16cfc6-284a-4513-b455-8fbae24855ab"/>
    <ds:schemaRef ds:uri="http://schemas.microsoft.com/office/2006/documentManagement/types"/>
    <ds:schemaRef ds:uri="51c83e68-7405-4eb0-ac22-dc2aa77e801d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 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Sofia Botella - CLUSTER BIO</cp:lastModifiedBy>
  <dcterms:created xsi:type="dcterms:W3CDTF">2025-04-10T10:03:50Z</dcterms:created>
  <dcterms:modified xsi:type="dcterms:W3CDTF">2025-05-27T12:23:15Z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0x0101000B855D5806D89C4B8807E82E92B0E4DA</vt:lpwstr>
  </property>
  <property fmtid="{D5CDD505-2E9C-101B-9397-08002B2CF9AE}" pid="3" name="Order">
    <vt:r8>14583500</vt:r8>
  </property>
</Properties>
</file>